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puchka/Desktop/"/>
    </mc:Choice>
  </mc:AlternateContent>
  <xr:revisionPtr revIDLastSave="0" documentId="13_ncr:1_{C238C991-51D1-634E-A5D0-958CAFBF6605}" xr6:coauthVersionLast="43" xr6:coauthVersionMax="43" xr10:uidLastSave="{00000000-0000-0000-0000-000000000000}"/>
  <bookViews>
    <workbookView xWindow="4000" yWindow="460" windowWidth="18580" windowHeight="17600" activeTab="1" xr2:uid="{00000000-000D-0000-FFFF-FFFF00000000}"/>
  </bookViews>
  <sheets>
    <sheet name="F&amp;A" sheetId="1" r:id="rId1"/>
    <sheet name="Non F&amp;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" i="2" l="1"/>
  <c r="L34" i="2"/>
  <c r="H40" i="2"/>
  <c r="I40" i="2"/>
  <c r="H38" i="2"/>
  <c r="I38" i="2"/>
  <c r="G7" i="2"/>
  <c r="H7" i="2"/>
  <c r="I7" i="2"/>
  <c r="J7" i="2"/>
  <c r="K7" i="2"/>
  <c r="L7" i="2" s="1"/>
  <c r="J35" i="2"/>
  <c r="K35" i="2"/>
  <c r="J27" i="2"/>
  <c r="H25" i="2"/>
  <c r="I25" i="2"/>
  <c r="H23" i="2"/>
  <c r="I23" i="2"/>
  <c r="H22" i="2"/>
  <c r="I22" i="2"/>
  <c r="H19" i="2"/>
  <c r="H27" i="2" s="1"/>
  <c r="H35" i="2" s="1"/>
  <c r="I19" i="2"/>
  <c r="I27" i="2" s="1"/>
  <c r="I35" i="2" s="1"/>
  <c r="K16" i="2"/>
  <c r="J16" i="2"/>
  <c r="I16" i="2"/>
  <c r="H16" i="2"/>
  <c r="G16" i="2"/>
  <c r="J15" i="2"/>
  <c r="I15" i="2"/>
  <c r="H15" i="2"/>
  <c r="G15" i="2"/>
  <c r="K6" i="2"/>
  <c r="J6" i="2"/>
  <c r="I6" i="2"/>
  <c r="H6" i="2"/>
  <c r="G6" i="2"/>
  <c r="K5" i="2"/>
  <c r="J5" i="2"/>
  <c r="I5" i="2"/>
  <c r="H5" i="2"/>
  <c r="G5" i="2"/>
  <c r="K22" i="2" l="1"/>
  <c r="K25" i="2" s="1"/>
  <c r="H23" i="1"/>
  <c r="H22" i="1"/>
  <c r="H25" i="1" s="1"/>
  <c r="H19" i="1"/>
  <c r="K23" i="2"/>
  <c r="J23" i="2"/>
  <c r="J22" i="2"/>
  <c r="J25" i="2" s="1"/>
  <c r="K19" i="2"/>
  <c r="J19" i="2"/>
  <c r="G23" i="2"/>
  <c r="L15" i="2"/>
  <c r="L6" i="2"/>
  <c r="G19" i="2"/>
  <c r="L23" i="2" l="1"/>
  <c r="H27" i="1"/>
  <c r="H35" i="1" s="1"/>
  <c r="H38" i="1" s="1"/>
  <c r="H40" i="1" s="1"/>
  <c r="K27" i="2"/>
  <c r="K38" i="2" s="1"/>
  <c r="K40" i="2" s="1"/>
  <c r="G22" i="2"/>
  <c r="L5" i="2"/>
  <c r="L16" i="2"/>
  <c r="G17" i="1"/>
  <c r="L17" i="1" s="1"/>
  <c r="G16" i="1"/>
  <c r="G15" i="1"/>
  <c r="L15" i="1" s="1"/>
  <c r="G7" i="1"/>
  <c r="L7" i="1" s="1"/>
  <c r="G6" i="1"/>
  <c r="L6" i="1" s="1"/>
  <c r="G9" i="1"/>
  <c r="L9" i="1" s="1"/>
  <c r="G10" i="1"/>
  <c r="L10" i="1" s="1"/>
  <c r="G11" i="1"/>
  <c r="L11" i="1" s="1"/>
  <c r="J38" i="2" l="1"/>
  <c r="J40" i="2" s="1"/>
  <c r="L19" i="2"/>
  <c r="L22" i="2"/>
  <c r="L25" i="2" s="1"/>
  <c r="G25" i="2"/>
  <c r="G27" i="2" s="1"/>
  <c r="G23" i="1"/>
  <c r="G8" i="1"/>
  <c r="G5" i="1"/>
  <c r="L5" i="1" s="1"/>
  <c r="L16" i="1"/>
  <c r="J22" i="1"/>
  <c r="K22" i="1"/>
  <c r="J23" i="1"/>
  <c r="K23" i="1"/>
  <c r="J19" i="1"/>
  <c r="K19" i="1"/>
  <c r="G35" i="2" l="1"/>
  <c r="G38" i="2" s="1"/>
  <c r="G40" i="2" s="1"/>
  <c r="L27" i="2"/>
  <c r="L38" i="2" s="1"/>
  <c r="L40" i="2" s="1"/>
  <c r="K25" i="1"/>
  <c r="K27" i="1" s="1"/>
  <c r="K35" i="1" s="1"/>
  <c r="K38" i="1" s="1"/>
  <c r="K40" i="1" s="1"/>
  <c r="J25" i="1"/>
  <c r="J27" i="1" s="1"/>
  <c r="J35" i="1" s="1"/>
  <c r="J38" i="1" s="1"/>
  <c r="J40" i="1" s="1"/>
  <c r="G22" i="1"/>
  <c r="G19" i="1"/>
  <c r="L8" i="1"/>
  <c r="L19" i="1" s="1"/>
  <c r="L23" i="1"/>
  <c r="G25" i="1" l="1"/>
  <c r="G27" i="1" s="1"/>
  <c r="G35" i="1" s="1"/>
  <c r="L22" i="1"/>
  <c r="L25" i="1" s="1"/>
  <c r="L27" i="1" s="1"/>
  <c r="L35" i="1" l="1"/>
  <c r="L38" i="1" s="1"/>
  <c r="L40" i="1" s="1"/>
  <c r="G38" i="1"/>
  <c r="G40" i="1" s="1"/>
</calcChain>
</file>

<file path=xl/sharedStrings.xml><?xml version="1.0" encoding="utf-8"?>
<sst xmlns="http://schemas.openxmlformats.org/spreadsheetml/2006/main" count="73" uniqueCount="41">
  <si>
    <t>Senior Personnel</t>
  </si>
  <si>
    <t>YEAR
ONE</t>
  </si>
  <si>
    <t>YEAR
FOUR</t>
  </si>
  <si>
    <t>YEAR
FIVE</t>
  </si>
  <si>
    <t>TOTAL</t>
  </si>
  <si>
    <t>Other Personnel</t>
  </si>
  <si>
    <t>Fringes</t>
  </si>
  <si>
    <t>Total Personnel</t>
  </si>
  <si>
    <t>Total Fringes</t>
  </si>
  <si>
    <t>Total Salary and Fringes</t>
  </si>
  <si>
    <t>Months
Effort</t>
  </si>
  <si>
    <t>Institutional
Appointment
Months</t>
  </si>
  <si>
    <t>Institutional
Base
Salary</t>
  </si>
  <si>
    <t>Total Direct Costs</t>
  </si>
  <si>
    <t>Facilities &amp; Administration Rate</t>
  </si>
  <si>
    <t xml:space="preserve"> </t>
  </si>
  <si>
    <t>Total Facilities &amp; Administration Costs</t>
  </si>
  <si>
    <t>Total Amount of Funding Requested</t>
  </si>
  <si>
    <t>Graduate Research Assistant</t>
  </si>
  <si>
    <t>Benefits Eligible (23.5%)</t>
  </si>
  <si>
    <t>Graduate Student (7%)</t>
  </si>
  <si>
    <t xml:space="preserve">  </t>
  </si>
  <si>
    <t xml:space="preserve">   </t>
  </si>
  <si>
    <t>Materials</t>
  </si>
  <si>
    <t>Program Coordinator</t>
  </si>
  <si>
    <t>Computer</t>
  </si>
  <si>
    <t xml:space="preserve">Travel  </t>
  </si>
  <si>
    <t>YEAR
TWO</t>
  </si>
  <si>
    <t>Person 1</t>
  </si>
  <si>
    <t>Person 2</t>
  </si>
  <si>
    <t>Person 3</t>
  </si>
  <si>
    <t>Person 4</t>
  </si>
  <si>
    <t>Person 5</t>
  </si>
  <si>
    <t>Person 6</t>
  </si>
  <si>
    <t>Person 7</t>
  </si>
  <si>
    <t>PI</t>
  </si>
  <si>
    <t>Coder</t>
  </si>
  <si>
    <t>YEAR
THREE</t>
  </si>
  <si>
    <t>PIU</t>
  </si>
  <si>
    <t>Evaluation Budget (with F&amp;A)</t>
  </si>
  <si>
    <t>Evaluation Budget (no F&amp;A)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</si>
</sst>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0" fontId="1" fillId="0" borderId="0" xfId="0" applyNumberFormat="1" applyFont="1" applyAlignment="1">
      <alignment horizontal="center"/>
    </xf>
    <xf numFmtId="40" fontId="1" fillId="0" borderId="0" xfId="0" applyNumberFormat="1" applyFont="1" applyAlignment="1">
      <alignment horizontal="center" wrapText="1"/>
    </xf>
    <xf numFmtId="0" fontId="1" fillId="0" borderId="0" xfId="0" applyFont="1"/>
    <xf numFmtId="0" fontId="1" fillId="0" borderId="0" xfId="0" applyFont="1" applyFill="1"/>
    <xf numFmtId="40" fontId="1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/>
    <xf numFmtId="40" fontId="1" fillId="0" borderId="0" xfId="0" applyNumberFormat="1" applyFont="1" applyFill="1"/>
    <xf numFmtId="0" fontId="1" fillId="2" borderId="0" xfId="0" applyFont="1" applyFill="1"/>
    <xf numFmtId="40" fontId="1" fillId="2" borderId="0" xfId="0" applyNumberFormat="1" applyFont="1" applyFill="1"/>
    <xf numFmtId="0" fontId="0" fillId="0" borderId="0" xfId="0" applyFont="1"/>
    <xf numFmtId="40" fontId="0" fillId="0" borderId="0" xfId="0" applyNumberFormat="1" applyFont="1"/>
    <xf numFmtId="0" fontId="0" fillId="0" borderId="0" xfId="0" applyFont="1" applyAlignment="1">
      <alignment horizontal="center"/>
    </xf>
    <xf numFmtId="3" fontId="0" fillId="0" borderId="0" xfId="0" applyNumberFormat="1" applyFont="1" applyFill="1" applyAlignment="1">
      <alignment horizontal="center"/>
    </xf>
    <xf numFmtId="3" fontId="0" fillId="0" borderId="0" xfId="0" applyNumberFormat="1" applyFont="1"/>
    <xf numFmtId="3" fontId="0" fillId="0" borderId="0" xfId="0" applyNumberFormat="1" applyFont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3" fontId="1" fillId="0" borderId="0" xfId="0" applyNumberFormat="1" applyFont="1" applyFill="1"/>
    <xf numFmtId="3" fontId="1" fillId="2" borderId="0" xfId="0" applyNumberFormat="1" applyFont="1" applyFill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0"/>
  <sheetViews>
    <sheetView workbookViewId="0"/>
  </sheetViews>
  <sheetFormatPr baseColWidth="10" defaultColWidth="9.1640625" defaultRowHeight="15" x14ac:dyDescent="0.2"/>
  <cols>
    <col min="1" max="1" width="35.33203125" style="13" bestFit="1" customWidth="1"/>
    <col min="2" max="2" width="2.6640625" style="13" customWidth="1"/>
    <col min="3" max="3" width="12.83203125" style="13" bestFit="1" customWidth="1"/>
    <col min="4" max="4" width="16.5" style="13" bestFit="1" customWidth="1"/>
    <col min="5" max="5" width="7.6640625" style="13" bestFit="1" customWidth="1"/>
    <col min="6" max="6" width="2.6640625" style="14" customWidth="1"/>
    <col min="7" max="9" width="9.83203125" style="14" bestFit="1" customWidth="1"/>
    <col min="10" max="11" width="9.83203125" style="14" hidden="1" customWidth="1"/>
    <col min="12" max="12" width="10.83203125" style="14" bestFit="1" customWidth="1"/>
    <col min="13" max="13" width="9.83203125" style="14" bestFit="1" customWidth="1"/>
    <col min="14" max="15" width="9.1640625" style="14"/>
    <col min="16" max="17" width="9.83203125" style="14" bestFit="1" customWidth="1"/>
    <col min="18" max="18" width="9.1640625" style="14"/>
    <col min="19" max="19" width="9.83203125" style="14" bestFit="1" customWidth="1"/>
    <col min="20" max="22" width="9.1640625" style="14"/>
    <col min="23" max="16384" width="9.1640625" style="13"/>
  </cols>
  <sheetData>
    <row r="1" spans="1:12" x14ac:dyDescent="0.2">
      <c r="A1" s="3" t="s">
        <v>39</v>
      </c>
    </row>
    <row r="2" spans="1:12" x14ac:dyDescent="0.2">
      <c r="A2" s="3"/>
    </row>
    <row r="3" spans="1:12" ht="48" x14ac:dyDescent="0.2">
      <c r="C3" s="6" t="s">
        <v>11</v>
      </c>
      <c r="D3" s="6" t="s">
        <v>12</v>
      </c>
      <c r="E3" s="6" t="s">
        <v>10</v>
      </c>
      <c r="G3" s="2" t="s">
        <v>1</v>
      </c>
      <c r="H3" s="2" t="s">
        <v>27</v>
      </c>
      <c r="I3" s="2"/>
      <c r="J3" s="2" t="s">
        <v>2</v>
      </c>
      <c r="K3" s="2" t="s">
        <v>3</v>
      </c>
      <c r="L3" s="1" t="s">
        <v>4</v>
      </c>
    </row>
    <row r="4" spans="1:12" x14ac:dyDescent="0.2">
      <c r="A4" s="4" t="s">
        <v>0</v>
      </c>
      <c r="B4" s="4"/>
      <c r="C4" s="7"/>
      <c r="D4" s="7"/>
      <c r="E4" s="7"/>
    </row>
    <row r="5" spans="1:12" x14ac:dyDescent="0.2">
      <c r="A5" s="13" t="s">
        <v>28</v>
      </c>
      <c r="C5" s="15">
        <v>9</v>
      </c>
      <c r="D5" s="16">
        <v>67777</v>
      </c>
      <c r="E5" s="15">
        <v>3</v>
      </c>
      <c r="G5" s="17">
        <f>(+D5/C5)*E5</f>
        <v>22592.333333333332</v>
      </c>
      <c r="H5" s="17">
        <v>22592.333333333332</v>
      </c>
      <c r="I5" s="17"/>
      <c r="J5" s="17">
        <v>0</v>
      </c>
      <c r="K5" s="17">
        <v>0</v>
      </c>
      <c r="L5" s="17">
        <f>SUM(G5:K5)</f>
        <v>45184.666666666664</v>
      </c>
    </row>
    <row r="6" spans="1:12" x14ac:dyDescent="0.2">
      <c r="A6" s="13" t="s">
        <v>29</v>
      </c>
      <c r="C6" s="15">
        <v>12</v>
      </c>
      <c r="D6" s="18">
        <v>87500</v>
      </c>
      <c r="E6" s="15">
        <v>3.6</v>
      </c>
      <c r="G6" s="17">
        <f>(+D6/C6)*E6</f>
        <v>26250</v>
      </c>
      <c r="H6" s="17">
        <v>26250</v>
      </c>
      <c r="I6" s="17"/>
      <c r="J6" s="17">
        <v>0</v>
      </c>
      <c r="K6" s="17">
        <v>0</v>
      </c>
      <c r="L6" s="17">
        <f t="shared" ref="L6:L15" si="0">SUM(G6:K6)</f>
        <v>52500</v>
      </c>
    </row>
    <row r="7" spans="1:12" x14ac:dyDescent="0.2">
      <c r="A7" s="13" t="s">
        <v>30</v>
      </c>
      <c r="C7" s="15">
        <v>12</v>
      </c>
      <c r="D7" s="18">
        <v>129439</v>
      </c>
      <c r="E7" s="15">
        <v>0.9</v>
      </c>
      <c r="G7" s="17">
        <f>(+D7/C7)*E7</f>
        <v>9707.9250000000011</v>
      </c>
      <c r="H7" s="17">
        <v>9707.9250000000011</v>
      </c>
      <c r="I7" s="17"/>
      <c r="J7" s="17">
        <v>0</v>
      </c>
      <c r="K7" s="17">
        <v>0</v>
      </c>
      <c r="L7" s="17">
        <f t="shared" si="0"/>
        <v>19415.850000000002</v>
      </c>
    </row>
    <row r="8" spans="1:12" x14ac:dyDescent="0.2">
      <c r="A8" s="13" t="s">
        <v>31</v>
      </c>
      <c r="C8" s="15">
        <v>9</v>
      </c>
      <c r="D8" s="18">
        <v>72065</v>
      </c>
      <c r="E8" s="15">
        <v>0.5</v>
      </c>
      <c r="G8" s="17">
        <f t="shared" ref="G8:G15" si="1">(+D8/C8)*E8</f>
        <v>4003.6111111111113</v>
      </c>
      <c r="H8" s="17">
        <v>4003.6111111111113</v>
      </c>
      <c r="I8" s="17"/>
      <c r="J8" s="17">
        <v>0</v>
      </c>
      <c r="K8" s="17">
        <v>0</v>
      </c>
      <c r="L8" s="17">
        <f t="shared" si="0"/>
        <v>8007.2222222222226</v>
      </c>
    </row>
    <row r="9" spans="1:12" x14ac:dyDescent="0.2">
      <c r="A9" s="13" t="s">
        <v>32</v>
      </c>
      <c r="C9" s="15">
        <v>9</v>
      </c>
      <c r="D9" s="18">
        <v>71937</v>
      </c>
      <c r="E9" s="15">
        <v>0.5</v>
      </c>
      <c r="G9" s="17">
        <f t="shared" si="1"/>
        <v>3996.5</v>
      </c>
      <c r="H9" s="17">
        <v>3996.5</v>
      </c>
      <c r="I9" s="17"/>
      <c r="J9" s="17"/>
      <c r="K9" s="17"/>
      <c r="L9" s="17">
        <f t="shared" si="0"/>
        <v>7993</v>
      </c>
    </row>
    <row r="10" spans="1:12" x14ac:dyDescent="0.2">
      <c r="A10" s="13" t="s">
        <v>33</v>
      </c>
      <c r="C10" s="15">
        <v>9</v>
      </c>
      <c r="D10" s="18">
        <v>64998</v>
      </c>
      <c r="E10" s="15">
        <v>0.5</v>
      </c>
      <c r="G10" s="17">
        <f t="shared" si="1"/>
        <v>3611</v>
      </c>
      <c r="H10" s="17">
        <v>3611</v>
      </c>
      <c r="I10" s="17"/>
      <c r="J10" s="17"/>
      <c r="K10" s="17"/>
      <c r="L10" s="17">
        <f t="shared" si="0"/>
        <v>7222</v>
      </c>
    </row>
    <row r="11" spans="1:12" x14ac:dyDescent="0.2">
      <c r="A11" s="13" t="s">
        <v>34</v>
      </c>
      <c r="C11" s="15">
        <v>9</v>
      </c>
      <c r="D11" s="18">
        <v>73544</v>
      </c>
      <c r="E11" s="15">
        <v>1</v>
      </c>
      <c r="G11" s="17">
        <f t="shared" si="1"/>
        <v>8171.5555555555557</v>
      </c>
      <c r="H11" s="17">
        <v>8171.5555555555557</v>
      </c>
      <c r="I11" s="17"/>
      <c r="J11" s="17"/>
      <c r="K11" s="17"/>
      <c r="L11" s="17">
        <f t="shared" si="0"/>
        <v>16343.111111111111</v>
      </c>
    </row>
    <row r="12" spans="1:12" x14ac:dyDescent="0.2">
      <c r="C12" s="15"/>
      <c r="D12" s="18"/>
      <c r="E12" s="15"/>
      <c r="G12" s="17"/>
      <c r="H12" s="17"/>
      <c r="I12" s="17"/>
      <c r="J12" s="17"/>
      <c r="K12" s="17"/>
      <c r="L12" s="17"/>
    </row>
    <row r="13" spans="1:12" x14ac:dyDescent="0.2">
      <c r="C13" s="15"/>
      <c r="D13" s="18"/>
      <c r="E13" s="15"/>
      <c r="G13" s="17"/>
      <c r="H13" s="17"/>
      <c r="I13" s="17"/>
      <c r="J13" s="17"/>
      <c r="K13" s="17"/>
      <c r="L13" s="17"/>
    </row>
    <row r="14" spans="1:12" x14ac:dyDescent="0.2">
      <c r="A14" s="4" t="s">
        <v>5</v>
      </c>
      <c r="B14" s="4"/>
      <c r="C14" s="7"/>
      <c r="D14" s="8"/>
      <c r="E14" s="7"/>
      <c r="G14" s="17"/>
      <c r="H14" s="17"/>
      <c r="I14" s="17"/>
      <c r="J14" s="17"/>
      <c r="K14" s="17"/>
      <c r="L14" s="17"/>
    </row>
    <row r="15" spans="1:12" x14ac:dyDescent="0.2">
      <c r="A15" s="19" t="s">
        <v>24</v>
      </c>
      <c r="B15" s="4"/>
      <c r="C15" s="20">
        <v>12</v>
      </c>
      <c r="D15" s="16">
        <v>50000</v>
      </c>
      <c r="E15" s="20">
        <v>12</v>
      </c>
      <c r="G15" s="17">
        <f t="shared" si="1"/>
        <v>50000</v>
      </c>
      <c r="H15" s="17">
        <v>50000</v>
      </c>
      <c r="I15" s="17"/>
      <c r="J15" s="17"/>
      <c r="K15" s="17"/>
      <c r="L15" s="17">
        <f t="shared" si="0"/>
        <v>100000</v>
      </c>
    </row>
    <row r="16" spans="1:12" x14ac:dyDescent="0.2">
      <c r="A16" s="19" t="s">
        <v>18</v>
      </c>
      <c r="B16" s="19"/>
      <c r="C16" s="20">
        <v>12</v>
      </c>
      <c r="D16" s="16">
        <v>25000</v>
      </c>
      <c r="E16" s="20">
        <v>12</v>
      </c>
      <c r="G16" s="17">
        <f>SUM(D16/C16)*E16</f>
        <v>25000</v>
      </c>
      <c r="H16" s="17">
        <v>25000</v>
      </c>
      <c r="I16" s="17"/>
      <c r="J16" s="17">
        <v>0</v>
      </c>
      <c r="K16" s="17">
        <v>0</v>
      </c>
      <c r="L16" s="17">
        <f>SUM(G16:K16)</f>
        <v>50000</v>
      </c>
    </row>
    <row r="17" spans="1:14" x14ac:dyDescent="0.2">
      <c r="A17" s="19" t="s">
        <v>18</v>
      </c>
      <c r="C17" s="20">
        <v>12</v>
      </c>
      <c r="D17" s="16">
        <v>25000</v>
      </c>
      <c r="E17" s="20">
        <v>12</v>
      </c>
      <c r="G17" s="17">
        <f>SUM(D17/C17)*E17</f>
        <v>25000</v>
      </c>
      <c r="H17" s="17">
        <v>25000</v>
      </c>
      <c r="I17" s="17"/>
      <c r="J17" s="17"/>
      <c r="K17" s="17"/>
      <c r="L17" s="17">
        <f>SUM(G17:K17)</f>
        <v>50000</v>
      </c>
    </row>
    <row r="18" spans="1:14" x14ac:dyDescent="0.2">
      <c r="A18" s="19"/>
      <c r="C18" s="15"/>
      <c r="D18" s="16"/>
      <c r="E18" s="15"/>
      <c r="G18" s="17"/>
      <c r="H18" s="17"/>
      <c r="I18" s="17"/>
      <c r="J18" s="17"/>
      <c r="K18" s="17"/>
      <c r="L18" s="17"/>
    </row>
    <row r="19" spans="1:14" x14ac:dyDescent="0.2">
      <c r="A19" s="3" t="s">
        <v>7</v>
      </c>
      <c r="B19" s="3"/>
      <c r="C19" s="3"/>
      <c r="D19" s="3"/>
      <c r="E19" s="3"/>
      <c r="F19" s="5"/>
      <c r="G19" s="9">
        <f>SUM(G5:G11,G15:G17)</f>
        <v>178332.92499999999</v>
      </c>
      <c r="H19" s="9">
        <f>SUM(H5:H11,H15:H17)</f>
        <v>178332.92499999999</v>
      </c>
      <c r="I19" s="9"/>
      <c r="J19" s="9">
        <f>+J5+J13+J16+J17</f>
        <v>0</v>
      </c>
      <c r="K19" s="9">
        <f>+K5+K13+K16+K17</f>
        <v>0</v>
      </c>
      <c r="L19" s="9">
        <f>SUM(L5:L11,L15:L17)</f>
        <v>356665.85</v>
      </c>
      <c r="N19" s="14" t="s">
        <v>22</v>
      </c>
    </row>
    <row r="20" spans="1:14" x14ac:dyDescent="0.2">
      <c r="G20" s="17"/>
      <c r="H20" s="17"/>
      <c r="I20" s="17"/>
      <c r="J20" s="17"/>
      <c r="K20" s="17"/>
      <c r="L20" s="17"/>
    </row>
    <row r="21" spans="1:14" x14ac:dyDescent="0.2">
      <c r="A21" s="4" t="s">
        <v>6</v>
      </c>
      <c r="B21" s="4"/>
      <c r="C21" s="4"/>
      <c r="D21" s="4"/>
      <c r="E21" s="4"/>
      <c r="G21" s="17"/>
      <c r="H21" s="17"/>
      <c r="I21" s="17"/>
      <c r="J21" s="17"/>
      <c r="K21" s="17"/>
      <c r="L21" s="17"/>
    </row>
    <row r="22" spans="1:14" x14ac:dyDescent="0.2">
      <c r="A22" s="13" t="s">
        <v>19</v>
      </c>
      <c r="G22" s="17">
        <f>SUM(G5:G11,G15)*0.235</f>
        <v>30158.237375000001</v>
      </c>
      <c r="H22" s="17">
        <f>SUM(H5:H11,H15)*0.235</f>
        <v>30158.237375000001</v>
      </c>
      <c r="I22" s="17"/>
      <c r="J22" s="17">
        <f>SUM(J5+J13)*25%</f>
        <v>0</v>
      </c>
      <c r="K22" s="17">
        <f>SUM(K5+K13)*25%</f>
        <v>0</v>
      </c>
      <c r="L22" s="17">
        <f>SUM(G22:K22)</f>
        <v>60316.474750000001</v>
      </c>
    </row>
    <row r="23" spans="1:14" x14ac:dyDescent="0.2">
      <c r="A23" s="13" t="s">
        <v>20</v>
      </c>
      <c r="G23" s="17">
        <f>(+G16+G17)*0.07</f>
        <v>3500.0000000000005</v>
      </c>
      <c r="H23" s="17">
        <f>(+H16+H17)*0.07</f>
        <v>3500.0000000000005</v>
      </c>
      <c r="I23" s="17"/>
      <c r="J23" s="17">
        <f>(+J16+J17)*0.092</f>
        <v>0</v>
      </c>
      <c r="K23" s="17">
        <f>(+K16+K17)*0.092</f>
        <v>0</v>
      </c>
      <c r="L23" s="17">
        <f>SUM(G23:K23)</f>
        <v>7000.0000000000009</v>
      </c>
    </row>
    <row r="24" spans="1:14" x14ac:dyDescent="0.2">
      <c r="G24" s="17"/>
      <c r="H24" s="17"/>
      <c r="I24" s="17"/>
      <c r="J24" s="17"/>
      <c r="K24" s="17"/>
      <c r="L24" s="17"/>
    </row>
    <row r="25" spans="1:14" x14ac:dyDescent="0.2">
      <c r="A25" s="3" t="s">
        <v>8</v>
      </c>
      <c r="B25" s="3"/>
      <c r="C25" s="3"/>
      <c r="D25" s="3"/>
      <c r="E25" s="3"/>
      <c r="F25" s="5"/>
      <c r="G25" s="9">
        <f>+G22+G23</f>
        <v>33658.237375000004</v>
      </c>
      <c r="H25" s="9">
        <f>+H22+H23</f>
        <v>33658.237375000004</v>
      </c>
      <c r="I25" s="9"/>
      <c r="J25" s="9">
        <f t="shared" ref="J25:L25" si="2">+J22+J23</f>
        <v>0</v>
      </c>
      <c r="K25" s="9">
        <f t="shared" si="2"/>
        <v>0</v>
      </c>
      <c r="L25" s="9">
        <f t="shared" si="2"/>
        <v>67316.474750000008</v>
      </c>
    </row>
    <row r="26" spans="1:14" x14ac:dyDescent="0.2">
      <c r="D26" s="13" t="s">
        <v>21</v>
      </c>
      <c r="G26" s="17"/>
      <c r="H26" s="17"/>
      <c r="I26" s="17"/>
      <c r="J26" s="17"/>
      <c r="K26" s="17"/>
      <c r="L26" s="17"/>
    </row>
    <row r="27" spans="1:14" x14ac:dyDescent="0.2">
      <c r="A27" s="4" t="s">
        <v>9</v>
      </c>
      <c r="B27" s="4"/>
      <c r="C27" s="4"/>
      <c r="D27" s="4"/>
      <c r="E27" s="4"/>
      <c r="F27" s="10"/>
      <c r="G27" s="21">
        <f>+G19+G25</f>
        <v>211991.16237499999</v>
      </c>
      <c r="H27" s="21">
        <f>+H19+H25</f>
        <v>211991.16237499999</v>
      </c>
      <c r="I27" s="21"/>
      <c r="J27" s="21">
        <f t="shared" ref="J27:L27" si="3">+J19+J25</f>
        <v>0</v>
      </c>
      <c r="K27" s="21">
        <f t="shared" si="3"/>
        <v>0</v>
      </c>
      <c r="L27" s="21">
        <f t="shared" si="3"/>
        <v>423982.32474999997</v>
      </c>
    </row>
    <row r="28" spans="1:14" x14ac:dyDescent="0.2">
      <c r="G28" s="17"/>
      <c r="H28" s="17"/>
      <c r="I28" s="17"/>
      <c r="J28" s="17"/>
      <c r="K28" s="17"/>
      <c r="L28" s="17"/>
    </row>
    <row r="29" spans="1:14" x14ac:dyDescent="0.2">
      <c r="A29" s="3" t="s">
        <v>23</v>
      </c>
      <c r="G29" s="17"/>
      <c r="H29" s="17"/>
      <c r="I29" s="17"/>
      <c r="J29" s="17"/>
      <c r="K29" s="17"/>
      <c r="L29" s="17"/>
    </row>
    <row r="30" spans="1:14" x14ac:dyDescent="0.2">
      <c r="A30" s="13" t="s">
        <v>25</v>
      </c>
      <c r="D30" s="18">
        <v>2000</v>
      </c>
      <c r="G30" s="17">
        <v>2000</v>
      </c>
      <c r="H30" s="17"/>
      <c r="I30" s="17"/>
      <c r="J30" s="17"/>
      <c r="K30" s="17"/>
      <c r="L30" s="17">
        <v>2000</v>
      </c>
    </row>
    <row r="31" spans="1:14" x14ac:dyDescent="0.2">
      <c r="A31" s="13" t="s">
        <v>25</v>
      </c>
      <c r="D31" s="18">
        <v>2000</v>
      </c>
      <c r="G31" s="17">
        <v>2000</v>
      </c>
      <c r="H31" s="17"/>
      <c r="I31" s="17"/>
      <c r="J31" s="17"/>
      <c r="K31" s="17"/>
      <c r="L31" s="17">
        <v>2000</v>
      </c>
    </row>
    <row r="32" spans="1:14" x14ac:dyDescent="0.2">
      <c r="A32" s="13" t="s">
        <v>25</v>
      </c>
      <c r="D32" s="18">
        <v>2000</v>
      </c>
      <c r="G32" s="17">
        <v>2000</v>
      </c>
      <c r="H32" s="17"/>
      <c r="I32" s="17"/>
      <c r="J32" s="17"/>
      <c r="K32" s="17"/>
      <c r="L32" s="17">
        <v>2000</v>
      </c>
    </row>
    <row r="33" spans="1:12" x14ac:dyDescent="0.2">
      <c r="A33" s="3"/>
      <c r="G33" s="17"/>
      <c r="H33" s="17"/>
      <c r="I33" s="17"/>
      <c r="J33" s="17"/>
      <c r="K33" s="17"/>
      <c r="L33" s="17"/>
    </row>
    <row r="34" spans="1:12" x14ac:dyDescent="0.2">
      <c r="A34" s="3" t="s">
        <v>26</v>
      </c>
      <c r="G34" s="17"/>
      <c r="H34" s="17"/>
      <c r="I34" s="17"/>
      <c r="J34" s="17"/>
      <c r="K34" s="17"/>
      <c r="L34" s="17"/>
    </row>
    <row r="35" spans="1:12" x14ac:dyDescent="0.2">
      <c r="A35" s="11" t="s">
        <v>13</v>
      </c>
      <c r="B35" s="11"/>
      <c r="C35" s="11"/>
      <c r="D35" s="11"/>
      <c r="E35" s="11"/>
      <c r="F35" s="12"/>
      <c r="G35" s="22">
        <f>+G27+G30+G31+G32</f>
        <v>217991.16237499999</v>
      </c>
      <c r="H35" s="22">
        <f>+H27+H30+H31+H32</f>
        <v>211991.16237499999</v>
      </c>
      <c r="I35" s="22"/>
      <c r="J35" s="22" t="e">
        <f>+J27+J30+#REF!+#REF!+#REF!</f>
        <v>#REF!</v>
      </c>
      <c r="K35" s="22" t="e">
        <f>+K27+K30+#REF!+#REF!+#REF!</f>
        <v>#REF!</v>
      </c>
      <c r="L35" s="22">
        <f>+L27+L30+L31+O33+L32</f>
        <v>429982.32474999997</v>
      </c>
    </row>
    <row r="36" spans="1:12" x14ac:dyDescent="0.2">
      <c r="G36" s="17"/>
      <c r="H36" s="17"/>
      <c r="I36" s="17"/>
      <c r="J36" s="17"/>
      <c r="K36" s="17"/>
      <c r="L36" s="17"/>
    </row>
    <row r="37" spans="1:12" x14ac:dyDescent="0.2">
      <c r="A37" s="13" t="s">
        <v>14</v>
      </c>
      <c r="G37" s="23">
        <v>0.15</v>
      </c>
      <c r="H37" s="23">
        <v>0.15</v>
      </c>
      <c r="I37" s="23"/>
      <c r="J37" s="23">
        <v>0.5</v>
      </c>
      <c r="K37" s="23">
        <v>0.5</v>
      </c>
      <c r="L37" s="23">
        <v>0.15</v>
      </c>
    </row>
    <row r="38" spans="1:12" x14ac:dyDescent="0.2">
      <c r="A38" s="11" t="s">
        <v>16</v>
      </c>
      <c r="B38" s="11" t="s">
        <v>15</v>
      </c>
      <c r="C38" s="11"/>
      <c r="D38" s="11"/>
      <c r="E38" s="11"/>
      <c r="F38" s="12"/>
      <c r="G38" s="22">
        <f t="shared" ref="G38:L38" si="4">+G35*G37</f>
        <v>32698.674356249998</v>
      </c>
      <c r="H38" s="22">
        <f t="shared" si="4"/>
        <v>31798.674356249998</v>
      </c>
      <c r="I38" s="22"/>
      <c r="J38" s="22" t="e">
        <f t="shared" si="4"/>
        <v>#REF!</v>
      </c>
      <c r="K38" s="22" t="e">
        <f t="shared" si="4"/>
        <v>#REF!</v>
      </c>
      <c r="L38" s="22">
        <f t="shared" si="4"/>
        <v>64497.348712499996</v>
      </c>
    </row>
    <row r="39" spans="1:12" x14ac:dyDescent="0.2">
      <c r="G39" s="17"/>
      <c r="H39" s="17"/>
      <c r="I39" s="17"/>
      <c r="J39" s="17"/>
      <c r="K39" s="17"/>
      <c r="L39" s="17"/>
    </row>
    <row r="40" spans="1:12" x14ac:dyDescent="0.2">
      <c r="A40" s="11" t="s">
        <v>17</v>
      </c>
      <c r="B40" s="11"/>
      <c r="C40" s="11"/>
      <c r="D40" s="11"/>
      <c r="E40" s="11"/>
      <c r="F40" s="12"/>
      <c r="G40" s="22">
        <f t="shared" ref="G40:L40" si="5">+G38+G35</f>
        <v>250689.83673124999</v>
      </c>
      <c r="H40" s="22">
        <f t="shared" si="5"/>
        <v>243789.83673124999</v>
      </c>
      <c r="I40" s="22"/>
      <c r="J40" s="22" t="e">
        <f t="shared" si="5"/>
        <v>#REF!</v>
      </c>
      <c r="K40" s="22" t="e">
        <f t="shared" si="5"/>
        <v>#REF!</v>
      </c>
      <c r="L40" s="22">
        <f t="shared" si="5"/>
        <v>494479.67346249998</v>
      </c>
    </row>
    <row r="41" spans="1:12" x14ac:dyDescent="0.2">
      <c r="G41" s="17"/>
      <c r="H41" s="17"/>
      <c r="I41" s="17"/>
      <c r="J41" s="17"/>
      <c r="K41" s="17"/>
      <c r="L41" s="17"/>
    </row>
    <row r="42" spans="1:12" x14ac:dyDescent="0.2">
      <c r="G42" s="17"/>
      <c r="H42" s="17"/>
      <c r="I42" s="17"/>
      <c r="J42" s="17"/>
      <c r="K42" s="17"/>
      <c r="L42" s="17"/>
    </row>
    <row r="43" spans="1:12" x14ac:dyDescent="0.2">
      <c r="G43" s="17"/>
      <c r="H43" s="17"/>
      <c r="I43" s="17"/>
      <c r="J43" s="17"/>
      <c r="K43" s="17"/>
      <c r="L43" s="17"/>
    </row>
    <row r="44" spans="1:12" x14ac:dyDescent="0.2">
      <c r="G44" s="17"/>
      <c r="H44" s="17"/>
      <c r="I44" s="17"/>
      <c r="J44" s="17"/>
      <c r="K44" s="17"/>
      <c r="L44" s="17"/>
    </row>
    <row r="45" spans="1:12" x14ac:dyDescent="0.2">
      <c r="G45" s="17"/>
      <c r="H45" s="17"/>
      <c r="I45" s="17"/>
      <c r="J45" s="17"/>
      <c r="K45" s="17"/>
      <c r="L45" s="17"/>
    </row>
    <row r="46" spans="1:12" x14ac:dyDescent="0.2">
      <c r="G46" s="17"/>
      <c r="H46" s="17"/>
      <c r="I46" s="17"/>
      <c r="J46" s="17"/>
      <c r="K46" s="17"/>
      <c r="L46" s="17"/>
    </row>
    <row r="47" spans="1:12" x14ac:dyDescent="0.2">
      <c r="G47" s="17"/>
      <c r="H47" s="17"/>
      <c r="I47" s="17"/>
      <c r="J47" s="17"/>
      <c r="K47" s="17"/>
      <c r="L47" s="17"/>
    </row>
    <row r="48" spans="1:12" x14ac:dyDescent="0.2">
      <c r="G48" s="17"/>
      <c r="H48" s="17"/>
      <c r="I48" s="17"/>
      <c r="J48" s="17"/>
      <c r="K48" s="17"/>
      <c r="L48" s="17"/>
    </row>
    <row r="49" spans="7:12" x14ac:dyDescent="0.2">
      <c r="G49" s="17"/>
      <c r="H49" s="17"/>
      <c r="I49" s="17"/>
      <c r="J49" s="17"/>
      <c r="K49" s="17"/>
      <c r="L49" s="17"/>
    </row>
    <row r="50" spans="7:12" x14ac:dyDescent="0.2">
      <c r="G50" s="17"/>
      <c r="H50" s="17"/>
      <c r="I50" s="17"/>
      <c r="J50" s="17"/>
      <c r="K50" s="17"/>
      <c r="L50" s="17"/>
    </row>
    <row r="51" spans="7:12" x14ac:dyDescent="0.2">
      <c r="G51" s="17"/>
      <c r="H51" s="17"/>
      <c r="I51" s="17"/>
      <c r="J51" s="17"/>
      <c r="K51" s="17"/>
      <c r="L51" s="17"/>
    </row>
    <row r="52" spans="7:12" x14ac:dyDescent="0.2">
      <c r="G52" s="17"/>
      <c r="H52" s="17"/>
      <c r="I52" s="17"/>
      <c r="J52" s="17"/>
      <c r="K52" s="17"/>
      <c r="L52" s="17"/>
    </row>
    <row r="53" spans="7:12" x14ac:dyDescent="0.2">
      <c r="G53" s="17"/>
      <c r="H53" s="17"/>
      <c r="I53" s="17"/>
      <c r="J53" s="17"/>
      <c r="K53" s="17"/>
      <c r="L53" s="17"/>
    </row>
    <row r="54" spans="7:12" x14ac:dyDescent="0.2">
      <c r="G54" s="17"/>
      <c r="H54" s="17"/>
      <c r="I54" s="17"/>
      <c r="J54" s="17"/>
      <c r="K54" s="17"/>
      <c r="L54" s="17"/>
    </row>
    <row r="55" spans="7:12" x14ac:dyDescent="0.2">
      <c r="G55" s="17"/>
      <c r="H55" s="17"/>
      <c r="I55" s="17"/>
      <c r="J55" s="17"/>
      <c r="K55" s="17"/>
      <c r="L55" s="17"/>
    </row>
    <row r="56" spans="7:12" x14ac:dyDescent="0.2">
      <c r="G56" s="17"/>
      <c r="H56" s="17"/>
      <c r="I56" s="17"/>
      <c r="J56" s="17"/>
      <c r="K56" s="17"/>
      <c r="L56" s="17"/>
    </row>
    <row r="57" spans="7:12" x14ac:dyDescent="0.2">
      <c r="G57" s="17"/>
      <c r="H57" s="17"/>
      <c r="I57" s="17"/>
      <c r="J57" s="17"/>
      <c r="K57" s="17"/>
      <c r="L57" s="17"/>
    </row>
    <row r="58" spans="7:12" x14ac:dyDescent="0.2">
      <c r="G58" s="17"/>
      <c r="H58" s="17"/>
      <c r="I58" s="17"/>
      <c r="J58" s="17"/>
      <c r="K58" s="17"/>
      <c r="L58" s="17"/>
    </row>
    <row r="59" spans="7:12" x14ac:dyDescent="0.2">
      <c r="G59" s="17"/>
      <c r="H59" s="17"/>
      <c r="I59" s="17"/>
      <c r="J59" s="17"/>
      <c r="K59" s="17"/>
      <c r="L59" s="17"/>
    </row>
    <row r="60" spans="7:12" x14ac:dyDescent="0.2">
      <c r="G60" s="17"/>
      <c r="H60" s="17"/>
      <c r="I60" s="17"/>
      <c r="J60" s="17"/>
      <c r="K60" s="17"/>
      <c r="L60" s="17"/>
    </row>
  </sheetData>
  <printOptions gridLines="1"/>
  <pageMargins left="0" right="0" top="0.75" bottom="0.75" header="0.3" footer="0.3"/>
  <pageSetup scale="86" orientation="portrait" r:id="rId1"/>
  <headerFoot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0"/>
  <sheetViews>
    <sheetView tabSelected="1" workbookViewId="0">
      <selection activeCell="B52" sqref="B52"/>
    </sheetView>
  </sheetViews>
  <sheetFormatPr baseColWidth="10" defaultColWidth="8.83203125" defaultRowHeight="15" x14ac:dyDescent="0.2"/>
  <cols>
    <col min="1" max="1" width="30.6640625" bestFit="1" customWidth="1"/>
  </cols>
  <sheetData>
    <row r="1" spans="1:12" x14ac:dyDescent="0.2">
      <c r="A1" s="3" t="s">
        <v>40</v>
      </c>
      <c r="B1" s="13"/>
      <c r="C1" s="13"/>
      <c r="D1" s="13"/>
      <c r="E1" s="13"/>
      <c r="F1" s="14"/>
      <c r="G1" s="14"/>
      <c r="H1" s="14"/>
      <c r="I1" s="14"/>
      <c r="J1" s="14"/>
      <c r="K1" s="14"/>
      <c r="L1" s="14"/>
    </row>
    <row r="2" spans="1:12" x14ac:dyDescent="0.2">
      <c r="A2" s="3"/>
      <c r="B2" s="13"/>
      <c r="C2" s="13"/>
      <c r="D2" s="13"/>
      <c r="E2" s="13"/>
      <c r="F2" s="14"/>
      <c r="G2" s="14"/>
      <c r="H2" s="14"/>
      <c r="I2" s="14"/>
      <c r="J2" s="14"/>
      <c r="K2" s="14"/>
      <c r="L2" s="14"/>
    </row>
    <row r="3" spans="1:12" ht="80" x14ac:dyDescent="0.2">
      <c r="A3" s="13"/>
      <c r="B3" s="13"/>
      <c r="C3" s="6" t="s">
        <v>11</v>
      </c>
      <c r="D3" s="6" t="s">
        <v>12</v>
      </c>
      <c r="E3" s="6" t="s">
        <v>10</v>
      </c>
      <c r="F3" s="14"/>
      <c r="G3" s="2" t="s">
        <v>1</v>
      </c>
      <c r="H3" s="2" t="s">
        <v>27</v>
      </c>
      <c r="I3" s="2" t="s">
        <v>37</v>
      </c>
      <c r="J3" s="2" t="s">
        <v>2</v>
      </c>
      <c r="K3" s="2" t="s">
        <v>3</v>
      </c>
      <c r="L3" s="1" t="s">
        <v>4</v>
      </c>
    </row>
    <row r="4" spans="1:12" x14ac:dyDescent="0.2">
      <c r="A4" s="4" t="s">
        <v>0</v>
      </c>
      <c r="B4" s="4"/>
      <c r="C4" s="7"/>
      <c r="D4" s="7"/>
      <c r="E4" s="7"/>
      <c r="F4" s="14"/>
      <c r="G4" s="14"/>
      <c r="H4" s="14"/>
      <c r="I4" s="14"/>
      <c r="J4" s="14"/>
      <c r="K4" s="14"/>
      <c r="L4" s="14"/>
    </row>
    <row r="5" spans="1:12" x14ac:dyDescent="0.2">
      <c r="A5" s="13" t="s">
        <v>35</v>
      </c>
      <c r="B5" s="13"/>
      <c r="C5" s="15">
        <v>9</v>
      </c>
      <c r="D5" s="16">
        <v>67777</v>
      </c>
      <c r="E5" s="15">
        <v>3</v>
      </c>
      <c r="F5" s="14"/>
      <c r="G5" s="17">
        <f>(+D5/C5)*E5</f>
        <v>22592.333333333332</v>
      </c>
      <c r="H5" s="17">
        <f>(+D5/C5)*E5</f>
        <v>22592.333333333332</v>
      </c>
      <c r="I5" s="17">
        <f>(+D5/C5)*E5</f>
        <v>22592.333333333332</v>
      </c>
      <c r="J5" s="17">
        <f>(+D5/C5)*E5</f>
        <v>22592.333333333332</v>
      </c>
      <c r="K5" s="17">
        <f>(+D5/C5)*E5</f>
        <v>22592.333333333332</v>
      </c>
      <c r="L5" s="17">
        <f>SUM(G5:K5)</f>
        <v>112961.66666666666</v>
      </c>
    </row>
    <row r="6" spans="1:12" x14ac:dyDescent="0.2">
      <c r="A6" s="13" t="s">
        <v>35</v>
      </c>
      <c r="B6" s="13"/>
      <c r="C6" s="15">
        <v>12</v>
      </c>
      <c r="D6" s="18">
        <v>87500</v>
      </c>
      <c r="E6" s="15">
        <v>3.6</v>
      </c>
      <c r="F6" s="14"/>
      <c r="G6" s="17">
        <f>(+D6/C6)*E6</f>
        <v>26250</v>
      </c>
      <c r="H6" s="17">
        <f>(+D6/C6)*E6</f>
        <v>26250</v>
      </c>
      <c r="I6" s="17">
        <f>(+D6/C6)*E6</f>
        <v>26250</v>
      </c>
      <c r="J6" s="17">
        <f>(+D6/C6)*E6</f>
        <v>26250</v>
      </c>
      <c r="K6" s="17">
        <f>(+D6/C6)*E6</f>
        <v>26250</v>
      </c>
      <c r="L6" s="17">
        <f t="shared" ref="L6:L15" si="0">SUM(G6:K6)</f>
        <v>131250</v>
      </c>
    </row>
    <row r="7" spans="1:12" x14ac:dyDescent="0.2">
      <c r="A7" s="13" t="s">
        <v>38</v>
      </c>
      <c r="B7" s="13"/>
      <c r="C7" s="15">
        <v>9</v>
      </c>
      <c r="D7" s="18">
        <v>65842</v>
      </c>
      <c r="E7" s="15">
        <v>3.2</v>
      </c>
      <c r="F7" s="14"/>
      <c r="G7" s="17">
        <f>(+D7/C7)*E7</f>
        <v>23410.488888888889</v>
      </c>
      <c r="H7" s="17">
        <f>(+D7/C7)*E7</f>
        <v>23410.488888888889</v>
      </c>
      <c r="I7" s="17">
        <f>(+D7/C7)*E7</f>
        <v>23410.488888888889</v>
      </c>
      <c r="J7" s="17">
        <f>(+D7/C7)*E7</f>
        <v>23410.488888888889</v>
      </c>
      <c r="K7" s="17">
        <f>(+D7/C7)*E7</f>
        <v>23410.488888888889</v>
      </c>
      <c r="L7" s="17">
        <f t="shared" ref="L7" si="1">SUM(G7:K7)</f>
        <v>117052.44444444444</v>
      </c>
    </row>
    <row r="8" spans="1:12" x14ac:dyDescent="0.2">
      <c r="A8" s="13"/>
      <c r="B8" s="13"/>
      <c r="C8" s="15"/>
      <c r="D8" s="18"/>
      <c r="E8" s="15"/>
      <c r="F8" s="14"/>
      <c r="G8" s="17"/>
      <c r="H8" s="17"/>
      <c r="I8" s="17"/>
      <c r="J8" s="17"/>
      <c r="K8" s="17"/>
      <c r="L8" s="17"/>
    </row>
    <row r="9" spans="1:12" x14ac:dyDescent="0.2">
      <c r="A9" s="13"/>
      <c r="B9" s="13"/>
      <c r="C9" s="15"/>
      <c r="D9" s="18"/>
      <c r="E9" s="15"/>
      <c r="F9" s="14"/>
      <c r="G9" s="17"/>
      <c r="H9" s="17"/>
      <c r="I9" s="17"/>
      <c r="J9" s="17"/>
      <c r="K9" s="17"/>
      <c r="L9" s="17"/>
    </row>
    <row r="10" spans="1:12" x14ac:dyDescent="0.2">
      <c r="A10" s="13"/>
      <c r="B10" s="13"/>
      <c r="C10" s="15"/>
      <c r="D10" s="18"/>
      <c r="E10" s="15"/>
      <c r="F10" s="14"/>
      <c r="G10" s="17"/>
      <c r="H10" s="17"/>
      <c r="I10" s="17"/>
      <c r="J10" s="17"/>
      <c r="K10" s="17"/>
      <c r="L10" s="17"/>
    </row>
    <row r="11" spans="1:12" x14ac:dyDescent="0.2">
      <c r="A11" s="13"/>
      <c r="B11" s="13"/>
      <c r="C11" s="15"/>
      <c r="D11" s="18"/>
      <c r="E11" s="15"/>
      <c r="F11" s="14"/>
      <c r="G11" s="17"/>
      <c r="H11" s="17"/>
      <c r="I11" s="17"/>
      <c r="J11" s="17"/>
      <c r="K11" s="17"/>
      <c r="L11" s="17"/>
    </row>
    <row r="12" spans="1:12" x14ac:dyDescent="0.2">
      <c r="A12" s="13"/>
      <c r="B12" s="13"/>
      <c r="C12" s="15"/>
      <c r="D12" s="18"/>
      <c r="E12" s="15"/>
      <c r="F12" s="14"/>
      <c r="G12" s="17"/>
      <c r="H12" s="17"/>
      <c r="I12" s="17"/>
      <c r="J12" s="17"/>
      <c r="K12" s="17"/>
      <c r="L12" s="17"/>
    </row>
    <row r="13" spans="1:12" x14ac:dyDescent="0.2">
      <c r="A13" s="13"/>
      <c r="B13" s="13"/>
      <c r="C13" s="15"/>
      <c r="D13" s="18"/>
      <c r="E13" s="15"/>
      <c r="F13" s="14"/>
      <c r="G13" s="17"/>
      <c r="H13" s="17"/>
      <c r="I13" s="17"/>
      <c r="J13" s="17"/>
      <c r="K13" s="17"/>
      <c r="L13" s="17"/>
    </row>
    <row r="14" spans="1:12" x14ac:dyDescent="0.2">
      <c r="A14" s="4" t="s">
        <v>5</v>
      </c>
      <c r="B14" s="4"/>
      <c r="C14" s="7"/>
      <c r="D14" s="8"/>
      <c r="E14" s="7"/>
      <c r="F14" s="14"/>
      <c r="G14" s="17"/>
      <c r="H14" s="17"/>
      <c r="I14" s="17"/>
      <c r="J14" s="17"/>
      <c r="K14" s="17"/>
      <c r="L14" s="17"/>
    </row>
    <row r="15" spans="1:12" x14ac:dyDescent="0.2">
      <c r="A15" s="19" t="s">
        <v>36</v>
      </c>
      <c r="B15" s="4"/>
      <c r="C15" s="20">
        <v>12</v>
      </c>
      <c r="D15" s="16">
        <v>5000</v>
      </c>
      <c r="E15" s="20">
        <v>12</v>
      </c>
      <c r="F15" s="14"/>
      <c r="G15" s="17">
        <f>(+D15/C15)*E15</f>
        <v>5000</v>
      </c>
      <c r="H15" s="17">
        <f>(+D15/C15)*E15</f>
        <v>5000</v>
      </c>
      <c r="I15" s="17">
        <f>(+D15/C15)*E15*2</f>
        <v>10000</v>
      </c>
      <c r="J15" s="17">
        <f>(+D15/C15)*E15*2</f>
        <v>10000</v>
      </c>
      <c r="K15" s="17">
        <v>0</v>
      </c>
      <c r="L15" s="17">
        <f t="shared" si="0"/>
        <v>30000</v>
      </c>
    </row>
    <row r="16" spans="1:12" x14ac:dyDescent="0.2">
      <c r="A16" s="19" t="s">
        <v>18</v>
      </c>
      <c r="B16" s="19"/>
      <c r="C16" s="20">
        <v>12</v>
      </c>
      <c r="D16" s="16">
        <v>25000</v>
      </c>
      <c r="E16" s="20">
        <v>12</v>
      </c>
      <c r="F16" s="14"/>
      <c r="G16" s="17">
        <f>SUM(D16/C16)*E16</f>
        <v>25000</v>
      </c>
      <c r="H16" s="17">
        <f>SUM(D16/C16)*E16</f>
        <v>25000</v>
      </c>
      <c r="I16" s="17">
        <f>SUM(D16/C16)*E16</f>
        <v>25000</v>
      </c>
      <c r="J16" s="17">
        <f>SUM(D16/C16)*E16</f>
        <v>25000</v>
      </c>
      <c r="K16" s="17">
        <f>SUM(D16/C16)*E16</f>
        <v>25000</v>
      </c>
      <c r="L16" s="17">
        <f>SUM(G16:K16)</f>
        <v>125000</v>
      </c>
    </row>
    <row r="17" spans="1:12" x14ac:dyDescent="0.2">
      <c r="A17" s="19"/>
      <c r="B17" s="13"/>
      <c r="C17" s="20"/>
      <c r="D17" s="16"/>
      <c r="E17" s="20"/>
      <c r="F17" s="14"/>
      <c r="G17" s="17"/>
      <c r="H17" s="17"/>
      <c r="I17" s="17"/>
      <c r="J17" s="17"/>
      <c r="K17" s="17"/>
      <c r="L17" s="17"/>
    </row>
    <row r="18" spans="1:12" x14ac:dyDescent="0.2">
      <c r="A18" s="19"/>
      <c r="B18" s="13"/>
      <c r="C18" s="15"/>
      <c r="D18" s="16"/>
      <c r="E18" s="15"/>
      <c r="F18" s="14"/>
      <c r="G18" s="17"/>
      <c r="H18" s="17"/>
      <c r="I18" s="17"/>
      <c r="J18" s="17"/>
      <c r="K18" s="17"/>
      <c r="L18" s="17"/>
    </row>
    <row r="19" spans="1:12" x14ac:dyDescent="0.2">
      <c r="A19" s="3" t="s">
        <v>7</v>
      </c>
      <c r="B19" s="3"/>
      <c r="C19" s="3"/>
      <c r="D19" s="3"/>
      <c r="E19" s="3"/>
      <c r="F19" s="5"/>
      <c r="G19" s="9">
        <f>SUM(G5:G11,G15:G17)</f>
        <v>102252.82222222222</v>
      </c>
      <c r="H19" s="9">
        <f t="shared" ref="H19:I19" si="2">SUM(H5:H11,H15:H17)</f>
        <v>102252.82222222222</v>
      </c>
      <c r="I19" s="9">
        <f t="shared" si="2"/>
        <v>107252.82222222222</v>
      </c>
      <c r="J19" s="9">
        <f>+J5+J13+J16+J17</f>
        <v>47592.333333333328</v>
      </c>
      <c r="K19" s="9">
        <f>+K5+K13+K16+K17</f>
        <v>47592.333333333328</v>
      </c>
      <c r="L19" s="9">
        <f>SUM(L5:L11,L15:L17)</f>
        <v>516264.11111111112</v>
      </c>
    </row>
    <row r="20" spans="1:12" x14ac:dyDescent="0.2">
      <c r="A20" s="13"/>
      <c r="B20" s="13"/>
      <c r="C20" s="13"/>
      <c r="D20" s="13"/>
      <c r="E20" s="13"/>
      <c r="F20" s="14"/>
      <c r="G20" s="17"/>
      <c r="H20" s="17"/>
      <c r="I20" s="17"/>
      <c r="J20" s="17"/>
      <c r="K20" s="17"/>
      <c r="L20" s="17"/>
    </row>
    <row r="21" spans="1:12" x14ac:dyDescent="0.2">
      <c r="A21" s="4" t="s">
        <v>6</v>
      </c>
      <c r="B21" s="4"/>
      <c r="C21" s="4"/>
      <c r="D21" s="4"/>
      <c r="E21" s="4"/>
      <c r="F21" s="14"/>
      <c r="G21" s="17"/>
      <c r="H21" s="17"/>
      <c r="I21" s="17"/>
      <c r="J21" s="17"/>
      <c r="K21" s="17"/>
      <c r="L21" s="17"/>
    </row>
    <row r="22" spans="1:12" x14ac:dyDescent="0.2">
      <c r="A22" s="13" t="s">
        <v>19</v>
      </c>
      <c r="B22" s="13"/>
      <c r="C22" s="13"/>
      <c r="D22" s="13"/>
      <c r="E22" s="13"/>
      <c r="F22" s="14"/>
      <c r="G22" s="17">
        <f>SUM(G5:G11,G15)*0.235</f>
        <v>18154.413222222222</v>
      </c>
      <c r="H22" s="17">
        <f t="shared" ref="H22:I22" si="3">SUM(H5:H11,H15)*0.235</f>
        <v>18154.413222222222</v>
      </c>
      <c r="I22" s="17">
        <f t="shared" si="3"/>
        <v>19329.413222222222</v>
      </c>
      <c r="J22" s="17">
        <f>SUM(J5+J13)*25%</f>
        <v>5648.083333333333</v>
      </c>
      <c r="K22" s="17">
        <f>SUM(K5+K13)*25%</f>
        <v>5648.083333333333</v>
      </c>
      <c r="L22" s="17">
        <f>SUM(G22:K22)</f>
        <v>66934.406333333332</v>
      </c>
    </row>
    <row r="23" spans="1:12" x14ac:dyDescent="0.2">
      <c r="A23" s="13" t="s">
        <v>20</v>
      </c>
      <c r="B23" s="13"/>
      <c r="C23" s="13"/>
      <c r="D23" s="13"/>
      <c r="E23" s="13"/>
      <c r="F23" s="14"/>
      <c r="G23" s="17">
        <f>(+G16+G17)*0.07</f>
        <v>1750.0000000000002</v>
      </c>
      <c r="H23" s="17">
        <f t="shared" ref="H23:I23" si="4">(+H16+H17)*0.07</f>
        <v>1750.0000000000002</v>
      </c>
      <c r="I23" s="17">
        <f t="shared" si="4"/>
        <v>1750.0000000000002</v>
      </c>
      <c r="J23" s="17">
        <f>(+J16+J17)*0.092</f>
        <v>2300</v>
      </c>
      <c r="K23" s="17">
        <f>(+K16+K17)*0.092</f>
        <v>2300</v>
      </c>
      <c r="L23" s="17">
        <f>SUM(G23:K23)</f>
        <v>9850</v>
      </c>
    </row>
    <row r="24" spans="1:12" x14ac:dyDescent="0.2">
      <c r="A24" s="13"/>
      <c r="B24" s="13"/>
      <c r="C24" s="13"/>
      <c r="D24" s="13"/>
      <c r="E24" s="13"/>
      <c r="F24" s="14"/>
      <c r="G24" s="17"/>
      <c r="H24" s="17"/>
      <c r="I24" s="17"/>
      <c r="J24" s="17"/>
      <c r="K24" s="17"/>
      <c r="L24" s="17"/>
    </row>
    <row r="25" spans="1:12" x14ac:dyDescent="0.2">
      <c r="A25" s="3" t="s">
        <v>8</v>
      </c>
      <c r="B25" s="3"/>
      <c r="C25" s="3"/>
      <c r="D25" s="3"/>
      <c r="E25" s="3"/>
      <c r="F25" s="5"/>
      <c r="G25" s="9">
        <f>+G22+G23</f>
        <v>19904.413222222222</v>
      </c>
      <c r="H25" s="9">
        <f t="shared" ref="H25:I25" si="5">+H22+H23</f>
        <v>19904.413222222222</v>
      </c>
      <c r="I25" s="9">
        <f t="shared" si="5"/>
        <v>21079.413222222222</v>
      </c>
      <c r="J25" s="9">
        <f t="shared" ref="J25:L25" si="6">+J22+J23</f>
        <v>7948.083333333333</v>
      </c>
      <c r="K25" s="9">
        <f t="shared" si="6"/>
        <v>7948.083333333333</v>
      </c>
      <c r="L25" s="9">
        <f t="shared" si="6"/>
        <v>76784.406333333332</v>
      </c>
    </row>
    <row r="26" spans="1:12" x14ac:dyDescent="0.2">
      <c r="A26" s="13"/>
      <c r="B26" s="13"/>
      <c r="C26" s="13"/>
      <c r="D26" s="13" t="s">
        <v>21</v>
      </c>
      <c r="E26" s="13"/>
      <c r="F26" s="14"/>
      <c r="G26" s="17"/>
      <c r="H26" s="17"/>
      <c r="I26" s="17"/>
      <c r="J26" s="17"/>
      <c r="K26" s="17"/>
      <c r="L26" s="17"/>
    </row>
    <row r="27" spans="1:12" x14ac:dyDescent="0.2">
      <c r="A27" s="4" t="s">
        <v>9</v>
      </c>
      <c r="B27" s="4"/>
      <c r="C27" s="4"/>
      <c r="D27" s="4"/>
      <c r="E27" s="4"/>
      <c r="F27" s="10"/>
      <c r="G27" s="21">
        <f>+G19+G25</f>
        <v>122157.23544444445</v>
      </c>
      <c r="H27" s="21">
        <f t="shared" ref="H27:J27" si="7">+H19+H25</f>
        <v>122157.23544444445</v>
      </c>
      <c r="I27" s="21">
        <f t="shared" si="7"/>
        <v>128332.23544444445</v>
      </c>
      <c r="J27" s="21">
        <f t="shared" si="7"/>
        <v>55540.416666666664</v>
      </c>
      <c r="K27" s="21">
        <f t="shared" ref="J27:L27" si="8">+K19+K25</f>
        <v>55540.416666666664</v>
      </c>
      <c r="L27" s="21">
        <f t="shared" si="8"/>
        <v>593048.51744444447</v>
      </c>
    </row>
    <row r="28" spans="1:12" x14ac:dyDescent="0.2">
      <c r="A28" s="13"/>
      <c r="B28" s="13"/>
      <c r="C28" s="13"/>
      <c r="D28" s="13"/>
      <c r="E28" s="13"/>
      <c r="F28" s="14"/>
      <c r="G28" s="17"/>
      <c r="H28" s="17"/>
      <c r="I28" s="17"/>
      <c r="J28" s="17"/>
      <c r="K28" s="17"/>
      <c r="L28" s="17"/>
    </row>
    <row r="29" spans="1:12" x14ac:dyDescent="0.2">
      <c r="A29" s="3" t="s">
        <v>23</v>
      </c>
      <c r="B29" s="13"/>
      <c r="C29" s="13"/>
      <c r="D29" s="13"/>
      <c r="E29" s="13"/>
      <c r="F29" s="14"/>
      <c r="G29" s="17"/>
      <c r="H29" s="17"/>
      <c r="I29" s="17"/>
      <c r="J29" s="17"/>
      <c r="K29" s="17"/>
      <c r="L29" s="17"/>
    </row>
    <row r="30" spans="1:12" x14ac:dyDescent="0.2">
      <c r="A30" s="13" t="s">
        <v>25</v>
      </c>
      <c r="B30" s="13"/>
      <c r="C30" s="13"/>
      <c r="D30" s="18">
        <v>2000</v>
      </c>
      <c r="E30" s="13"/>
      <c r="F30" s="14"/>
      <c r="G30" s="17">
        <v>2000</v>
      </c>
      <c r="H30" s="17"/>
      <c r="I30" s="17"/>
      <c r="J30" s="17"/>
      <c r="K30" s="17"/>
      <c r="L30" s="17">
        <v>2000</v>
      </c>
    </row>
    <row r="31" spans="1:12" x14ac:dyDescent="0.2">
      <c r="A31" s="13" t="s">
        <v>25</v>
      </c>
      <c r="B31" s="13"/>
      <c r="C31" s="13"/>
      <c r="D31" s="18">
        <v>2000</v>
      </c>
      <c r="E31" s="13"/>
      <c r="F31" s="14"/>
      <c r="G31" s="17">
        <v>2000</v>
      </c>
      <c r="H31" s="17"/>
      <c r="I31" s="17"/>
      <c r="J31" s="17"/>
      <c r="K31" s="17"/>
      <c r="L31" s="17">
        <v>2000</v>
      </c>
    </row>
    <row r="32" spans="1:12" x14ac:dyDescent="0.2">
      <c r="A32" s="13" t="s">
        <v>25</v>
      </c>
      <c r="B32" s="13"/>
      <c r="C32" s="13"/>
      <c r="D32" s="18">
        <v>2000</v>
      </c>
      <c r="E32" s="13"/>
      <c r="F32" s="14"/>
      <c r="G32" s="17">
        <v>2000</v>
      </c>
      <c r="H32" s="17"/>
      <c r="I32" s="17"/>
      <c r="J32" s="17"/>
      <c r="K32" s="17"/>
      <c r="L32" s="17">
        <v>2000</v>
      </c>
    </row>
    <row r="33" spans="1:12" x14ac:dyDescent="0.2">
      <c r="A33" s="3"/>
      <c r="B33" s="13"/>
      <c r="C33" s="13"/>
      <c r="D33" s="13"/>
      <c r="E33" s="13"/>
      <c r="F33" s="14"/>
      <c r="G33" s="17"/>
      <c r="H33" s="17"/>
      <c r="I33" s="17"/>
      <c r="J33" s="17"/>
      <c r="K33" s="17"/>
      <c r="L33" s="17"/>
    </row>
    <row r="34" spans="1:12" x14ac:dyDescent="0.2">
      <c r="A34" s="3" t="s">
        <v>26</v>
      </c>
      <c r="B34" s="13"/>
      <c r="C34" s="13"/>
      <c r="D34" s="13"/>
      <c r="E34" s="13"/>
      <c r="F34" s="14"/>
      <c r="G34" s="17">
        <v>5000</v>
      </c>
      <c r="H34" s="17"/>
      <c r="I34" s="17"/>
      <c r="J34" s="17"/>
      <c r="K34" s="17"/>
      <c r="L34" s="17">
        <f>G34</f>
        <v>5000</v>
      </c>
    </row>
    <row r="35" spans="1:12" x14ac:dyDescent="0.2">
      <c r="A35" s="11" t="s">
        <v>13</v>
      </c>
      <c r="B35" s="11"/>
      <c r="C35" s="11"/>
      <c r="D35" s="11"/>
      <c r="E35" s="11"/>
      <c r="F35" s="12"/>
      <c r="G35" s="22">
        <f>+G27+G30+G31+G32 + G34</f>
        <v>133157.23544444446</v>
      </c>
      <c r="H35" s="22">
        <f t="shared" ref="H35:K35" si="9">+H27+H30+H31+H32 + H34</f>
        <v>122157.23544444445</v>
      </c>
      <c r="I35" s="22">
        <f t="shared" si="9"/>
        <v>128332.23544444445</v>
      </c>
      <c r="J35" s="22">
        <f t="shared" si="9"/>
        <v>55540.416666666664</v>
      </c>
      <c r="K35" s="22">
        <f t="shared" si="9"/>
        <v>55540.416666666664</v>
      </c>
      <c r="L35" s="22">
        <f>+L27+L30+L31+O33+L32 + L34</f>
        <v>604048.51744444447</v>
      </c>
    </row>
    <row r="36" spans="1:12" x14ac:dyDescent="0.2">
      <c r="A36" s="13"/>
      <c r="B36" s="13"/>
      <c r="C36" s="13"/>
      <c r="D36" s="13"/>
      <c r="E36" s="13"/>
      <c r="F36" s="14"/>
      <c r="G36" s="17"/>
      <c r="H36" s="17"/>
      <c r="I36" s="17"/>
      <c r="J36" s="17"/>
      <c r="K36" s="17"/>
      <c r="L36" s="17"/>
    </row>
    <row r="37" spans="1:12" x14ac:dyDescent="0.2">
      <c r="A37" s="13" t="s">
        <v>14</v>
      </c>
      <c r="B37" s="13"/>
      <c r="C37" s="13"/>
      <c r="D37" s="13"/>
      <c r="E37" s="13"/>
      <c r="F37" s="14"/>
      <c r="G37" s="23">
        <v>0.15</v>
      </c>
      <c r="H37" s="23">
        <v>0.5</v>
      </c>
      <c r="I37" s="23">
        <v>0.5</v>
      </c>
      <c r="J37" s="23">
        <v>0.5</v>
      </c>
      <c r="K37" s="23">
        <v>0.5</v>
      </c>
      <c r="L37" s="23">
        <v>0.15</v>
      </c>
    </row>
    <row r="38" spans="1:12" x14ac:dyDescent="0.2">
      <c r="A38" s="11" t="s">
        <v>16</v>
      </c>
      <c r="B38" s="11" t="s">
        <v>15</v>
      </c>
      <c r="C38" s="11"/>
      <c r="D38" s="11"/>
      <c r="E38" s="11"/>
      <c r="F38" s="12"/>
      <c r="G38" s="22">
        <f t="shared" ref="G38:L38" si="10">+G35*G37</f>
        <v>19973.585316666667</v>
      </c>
      <c r="H38" s="22">
        <f t="shared" si="10"/>
        <v>61078.617722222225</v>
      </c>
      <c r="I38" s="22">
        <f t="shared" si="10"/>
        <v>64166.117722222225</v>
      </c>
      <c r="J38" s="22">
        <f t="shared" si="10"/>
        <v>27770.208333333332</v>
      </c>
      <c r="K38" s="22">
        <f t="shared" si="10"/>
        <v>27770.208333333332</v>
      </c>
      <c r="L38" s="22">
        <f t="shared" si="10"/>
        <v>90607.277616666674</v>
      </c>
    </row>
    <row r="39" spans="1:12" x14ac:dyDescent="0.2">
      <c r="A39" s="13"/>
      <c r="B39" s="13"/>
      <c r="C39" s="13"/>
      <c r="D39" s="13"/>
      <c r="E39" s="13"/>
      <c r="F39" s="14"/>
      <c r="G39" s="17"/>
      <c r="H39" s="17"/>
      <c r="I39" s="17"/>
      <c r="J39" s="17"/>
      <c r="K39" s="17"/>
      <c r="L39" s="17"/>
    </row>
    <row r="40" spans="1:12" x14ac:dyDescent="0.2">
      <c r="A40" s="11" t="s">
        <v>17</v>
      </c>
      <c r="B40" s="11"/>
      <c r="C40" s="11"/>
      <c r="D40" s="11"/>
      <c r="E40" s="11"/>
      <c r="F40" s="12"/>
      <c r="G40" s="22">
        <f t="shared" ref="G40:L40" si="11">+G38+G35</f>
        <v>153130.82076111113</v>
      </c>
      <c r="H40" s="22">
        <f t="shared" si="11"/>
        <v>183235.85316666667</v>
      </c>
      <c r="I40" s="22">
        <f t="shared" si="11"/>
        <v>192498.35316666667</v>
      </c>
      <c r="J40" s="22">
        <f t="shared" si="11"/>
        <v>83310.625</v>
      </c>
      <c r="K40" s="22">
        <f t="shared" si="11"/>
        <v>83310.625</v>
      </c>
      <c r="L40" s="22">
        <f t="shared" si="11"/>
        <v>694655.7950611111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F&amp;A</vt:lpstr>
      <vt:lpstr>Non F&amp;A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Clifton Colebank</dc:creator>
  <cp:lastModifiedBy>Abhik Roy</cp:lastModifiedBy>
  <cp:lastPrinted>2014-12-03T20:30:23Z</cp:lastPrinted>
  <dcterms:created xsi:type="dcterms:W3CDTF">2014-08-25T13:31:23Z</dcterms:created>
  <dcterms:modified xsi:type="dcterms:W3CDTF">2019-05-14T00:20:43Z</dcterms:modified>
</cp:coreProperties>
</file>